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2120" windowHeight="9120"/>
  </bookViews>
  <sheets>
    <sheet name="Scores" sheetId="1" r:id="rId1"/>
    <sheet name="Results summary" sheetId="2" r:id="rId2"/>
  </sheets>
  <definedNames>
    <definedName name="_xlnm._FilterDatabase" localSheetId="0" hidden="1">Scores!$A$5:$AD$15</definedName>
  </definedNames>
  <calcPr calcId="144525"/>
</workbook>
</file>

<file path=xl/calcChain.xml><?xml version="1.0" encoding="utf-8"?>
<calcChain xmlns="http://schemas.openxmlformats.org/spreadsheetml/2006/main">
  <c r="Z7" i="1" l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6" i="1"/>
  <c r="P22" i="1" l="1"/>
  <c r="Q22" i="1" s="1"/>
  <c r="P12" i="1"/>
  <c r="Q12" i="1" s="1"/>
  <c r="P6" i="1"/>
  <c r="Q6" i="1" s="1"/>
  <c r="P15" i="1"/>
  <c r="Q15" i="1" s="1"/>
  <c r="P7" i="1"/>
  <c r="Q7" i="1" s="1"/>
  <c r="P13" i="1"/>
  <c r="Q13" i="1" s="1"/>
  <c r="P8" i="1"/>
  <c r="Q8" i="1" s="1"/>
  <c r="P18" i="1"/>
  <c r="Q18" i="1" s="1"/>
  <c r="P20" i="1"/>
  <c r="Q20" i="1" s="1"/>
  <c r="P21" i="1"/>
  <c r="Q21" i="1" s="1"/>
  <c r="P14" i="1"/>
  <c r="Q14" i="1" s="1"/>
  <c r="P9" i="1"/>
  <c r="Q9" i="1" s="1"/>
  <c r="P10" i="1"/>
  <c r="Q10" i="1" s="1"/>
  <c r="P16" i="1"/>
  <c r="Q16" i="1" s="1"/>
  <c r="P17" i="1"/>
  <c r="Q17" i="1" s="1"/>
  <c r="P23" i="1"/>
  <c r="Q23" i="1" s="1"/>
  <c r="P19" i="1"/>
  <c r="Q19" i="1" s="1"/>
  <c r="P24" i="1"/>
  <c r="Q24" i="1" s="1"/>
  <c r="P25" i="1"/>
  <c r="Q25" i="1" s="1"/>
  <c r="P26" i="1"/>
  <c r="Q26" i="1" s="1"/>
  <c r="P11" i="1"/>
  <c r="Q11" i="1" s="1"/>
  <c r="T22" i="1"/>
  <c r="T12" i="1"/>
  <c r="T6" i="1"/>
  <c r="T15" i="1"/>
  <c r="T7" i="1"/>
  <c r="T13" i="1"/>
  <c r="T8" i="1"/>
  <c r="T18" i="1"/>
  <c r="T20" i="1"/>
  <c r="T21" i="1"/>
  <c r="T14" i="1"/>
  <c r="T9" i="1"/>
  <c r="T10" i="1"/>
  <c r="T16" i="1"/>
  <c r="T17" i="1"/>
  <c r="T23" i="1"/>
  <c r="T19" i="1"/>
  <c r="T24" i="1"/>
  <c r="T25" i="1"/>
  <c r="T26" i="1"/>
  <c r="T11" i="1"/>
  <c r="P5" i="1"/>
  <c r="Q5" i="1" s="1"/>
  <c r="Z5" i="1"/>
  <c r="E31" i="2" s="1"/>
  <c r="AB25" i="1" l="1"/>
  <c r="AC25" i="1" s="1"/>
  <c r="AB19" i="1"/>
  <c r="AC19" i="1" s="1"/>
  <c r="AB26" i="1"/>
  <c r="AC26" i="1" s="1"/>
  <c r="AB24" i="1"/>
  <c r="AC24" i="1" s="1"/>
  <c r="AB23" i="1"/>
  <c r="AC23" i="1" s="1"/>
  <c r="AB17" i="1"/>
  <c r="AC17" i="1" s="1"/>
  <c r="AB10" i="1"/>
  <c r="AC10" i="1" s="1"/>
  <c r="AB14" i="1"/>
  <c r="AC14" i="1" s="1"/>
  <c r="AB20" i="1"/>
  <c r="AC20" i="1" s="1"/>
  <c r="AB8" i="1"/>
  <c r="AC8" i="1" s="1"/>
  <c r="AB7" i="1"/>
  <c r="AC7" i="1" s="1"/>
  <c r="AB6" i="1"/>
  <c r="AC6" i="1" s="1"/>
  <c r="AB22" i="1"/>
  <c r="AC22" i="1" s="1"/>
  <c r="AB16" i="1"/>
  <c r="AC16" i="1" s="1"/>
  <c r="AB9" i="1"/>
  <c r="AC9" i="1" s="1"/>
  <c r="AB21" i="1"/>
  <c r="AC21" i="1" s="1"/>
  <c r="AB18" i="1"/>
  <c r="AC18" i="1" s="1"/>
  <c r="AB13" i="1"/>
  <c r="AC13" i="1" s="1"/>
  <c r="AB15" i="1"/>
  <c r="AC15" i="1" s="1"/>
  <c r="AB12" i="1"/>
  <c r="AC12" i="1" s="1"/>
  <c r="AB11" i="1"/>
  <c r="AB5" i="1"/>
  <c r="AC5" i="1" s="1"/>
  <c r="E32" i="2" l="1"/>
  <c r="AC11" i="1"/>
  <c r="O20" i="2"/>
  <c r="O17" i="2"/>
  <c r="O23" i="2"/>
  <c r="O16" i="2"/>
  <c r="O19" i="2"/>
  <c r="O18" i="2"/>
  <c r="O21" i="2"/>
  <c r="O24" i="2"/>
  <c r="O22" i="2"/>
</calcChain>
</file>

<file path=xl/sharedStrings.xml><?xml version="1.0" encoding="utf-8"?>
<sst xmlns="http://schemas.openxmlformats.org/spreadsheetml/2006/main" count="124" uniqueCount="96">
  <si>
    <t>No.</t>
  </si>
  <si>
    <t>Group</t>
  </si>
  <si>
    <t>Title</t>
  </si>
  <si>
    <t>First name(s)</t>
  </si>
  <si>
    <t>Last Name</t>
  </si>
  <si>
    <t>Attendance</t>
  </si>
  <si>
    <t>Exam</t>
  </si>
  <si>
    <t>Final score</t>
  </si>
  <si>
    <t>L1</t>
  </si>
  <si>
    <t>L2</t>
  </si>
  <si>
    <t>L3</t>
  </si>
  <si>
    <t>L4</t>
  </si>
  <si>
    <t>L5</t>
  </si>
  <si>
    <t>L6</t>
  </si>
  <si>
    <t>Exam %</t>
  </si>
  <si>
    <t>Grade</t>
  </si>
  <si>
    <t>/10</t>
  </si>
  <si>
    <t>/100</t>
  </si>
  <si>
    <t>B</t>
  </si>
  <si>
    <t>C+</t>
  </si>
  <si>
    <t>C</t>
  </si>
  <si>
    <t>D+</t>
  </si>
  <si>
    <t>F</t>
  </si>
  <si>
    <t>B+</t>
  </si>
  <si>
    <t>A</t>
  </si>
  <si>
    <t>RESULTS</t>
  </si>
  <si>
    <t>I</t>
  </si>
  <si>
    <t>L7</t>
  </si>
  <si>
    <t>Total</t>
  </si>
  <si>
    <t xml:space="preserve"> %</t>
  </si>
  <si>
    <t>Score of 0.5 or above will be rounded up to the next score if it results in a higher grade</t>
  </si>
  <si>
    <r>
      <t xml:space="preserve">See </t>
    </r>
    <r>
      <rPr>
        <b/>
        <i/>
        <sz val="11"/>
        <color indexed="8"/>
        <rFont val="Calibri"/>
        <family val="2"/>
      </rPr>
      <t>Results Summary</t>
    </r>
    <r>
      <rPr>
        <b/>
        <sz val="11"/>
        <color indexed="8"/>
        <rFont val="Calibri"/>
        <family val="2"/>
      </rPr>
      <t xml:space="preserve"> below for analysis</t>
    </r>
  </si>
  <si>
    <t>Average course score overall              (out of 100)</t>
  </si>
  <si>
    <t>Quiz</t>
  </si>
  <si>
    <t>/50</t>
  </si>
  <si>
    <t>/8</t>
  </si>
  <si>
    <t>Average score on the exam (mean)   (out of 50)</t>
  </si>
  <si>
    <t>Presentation</t>
  </si>
  <si>
    <t>D</t>
  </si>
  <si>
    <t>ID Number</t>
  </si>
  <si>
    <t>Score</t>
  </si>
  <si>
    <t>L8</t>
  </si>
  <si>
    <t>GARETH</t>
  </si>
  <si>
    <t>FINCH</t>
  </si>
  <si>
    <t>MR</t>
  </si>
  <si>
    <t>/20</t>
  </si>
  <si>
    <t>%</t>
  </si>
  <si>
    <t>/30</t>
  </si>
  <si>
    <t>L9</t>
  </si>
  <si>
    <t>GASPER</t>
  </si>
  <si>
    <t>PALISKA</t>
  </si>
  <si>
    <t>MOSUNMOLA O.</t>
  </si>
  <si>
    <t>BAKARE</t>
  </si>
  <si>
    <t>KOHTA</t>
  </si>
  <si>
    <t>TAKAZAWA</t>
  </si>
  <si>
    <t>JASON</t>
  </si>
  <si>
    <t>ALAVI</t>
  </si>
  <si>
    <t>ABDINASIR</t>
  </si>
  <si>
    <t>MOHAMUD</t>
  </si>
  <si>
    <t>KAPIL</t>
  </si>
  <si>
    <t>DAYA</t>
  </si>
  <si>
    <t>LAI NGOH</t>
  </si>
  <si>
    <t>SIEW</t>
  </si>
  <si>
    <t xml:space="preserve">MARTYN </t>
  </si>
  <si>
    <t>KRUGEL</t>
  </si>
  <si>
    <t>KHANDAKER JAHID</t>
  </si>
  <si>
    <t>SARWAR</t>
  </si>
  <si>
    <t>CHAIAMON</t>
  </si>
  <si>
    <t>CHANTARAPITAK</t>
  </si>
  <si>
    <t>CHUTIKAN</t>
  </si>
  <si>
    <t>SUKONTASINGHA</t>
  </si>
  <si>
    <t>VAN</t>
  </si>
  <si>
    <t>NGUYEN</t>
  </si>
  <si>
    <t>LIANA</t>
  </si>
  <si>
    <t>VAN ZYL</t>
  </si>
  <si>
    <t>BENJAMIN</t>
  </si>
  <si>
    <t>MURPHY</t>
  </si>
  <si>
    <t>MATTHEW</t>
  </si>
  <si>
    <t>MURT</t>
  </si>
  <si>
    <t>MS</t>
  </si>
  <si>
    <t>SARAH</t>
  </si>
  <si>
    <t>PRATLEY</t>
  </si>
  <si>
    <t>MISS</t>
  </si>
  <si>
    <t>ALINLADAH</t>
  </si>
  <si>
    <t>MEEPIEN</t>
  </si>
  <si>
    <t>JACKY</t>
  </si>
  <si>
    <t>PECQUEUR</t>
  </si>
  <si>
    <t>TINAKORN</t>
  </si>
  <si>
    <t>NANTASAK</t>
  </si>
  <si>
    <t>NON-DEGREE</t>
  </si>
  <si>
    <t>BENYADA</t>
  </si>
  <si>
    <t>MUANGPUTTA</t>
  </si>
  <si>
    <t>WATCHAREN</t>
  </si>
  <si>
    <t>NUENGCHAMNONG</t>
  </si>
  <si>
    <t>Exam plagiarised</t>
  </si>
  <si>
    <t>Re-grade from day class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</si>
</sst>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"/>
  </numFmts>
  <fonts count="18" x14ac:knownFonts="1"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0"/>
      <name val="Tahoma"/>
      <family val="2"/>
    </font>
    <font>
      <b/>
      <sz val="10"/>
      <name val="Arial"/>
      <family val="2"/>
    </font>
    <font>
      <sz val="8"/>
      <name val="Calibri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sz val="16"/>
      <name val="Cordia New"/>
      <family val="2"/>
    </font>
    <font>
      <b/>
      <sz val="10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2" borderId="1" applyBorder="0">
      <protection locked="0"/>
    </xf>
  </cellStyleXfs>
  <cellXfs count="72">
    <xf numFmtId="0" fontId="0" fillId="0" borderId="0" xfId="0"/>
    <xf numFmtId="0" fontId="0" fillId="0" borderId="0" xfId="0" applyProtection="1">
      <protection locked="0"/>
    </xf>
    <xf numFmtId="0" fontId="3" fillId="3" borderId="2" xfId="0" applyNumberFormat="1" applyFont="1" applyFill="1" applyBorder="1" applyAlignment="1" applyProtection="1">
      <alignment wrapText="1"/>
    </xf>
    <xf numFmtId="0" fontId="0" fillId="0" borderId="0" xfId="0" applyAlignment="1" applyProtection="1">
      <alignment horizontal="center"/>
      <protection locked="0"/>
    </xf>
    <xf numFmtId="0" fontId="2" fillId="4" borderId="2" xfId="0" applyFont="1" applyFill="1" applyBorder="1" applyAlignment="1" applyProtection="1">
      <protection locked="0"/>
    </xf>
    <xf numFmtId="16" fontId="9" fillId="3" borderId="2" xfId="0" applyNumberFormat="1" applyFont="1" applyFill="1" applyBorder="1" applyAlignment="1" applyProtection="1">
      <alignment wrapText="1"/>
      <protection locked="0"/>
    </xf>
    <xf numFmtId="0" fontId="7" fillId="4" borderId="2" xfId="0" applyFont="1" applyFill="1" applyBorder="1" applyAlignment="1" applyProtection="1">
      <alignment horizontal="center"/>
      <protection locked="0"/>
    </xf>
    <xf numFmtId="0" fontId="3" fillId="5" borderId="2" xfId="0" applyNumberFormat="1" applyFont="1" applyFill="1" applyBorder="1" applyAlignment="1" applyProtection="1">
      <alignment horizontal="center" wrapText="1"/>
    </xf>
    <xf numFmtId="0" fontId="0" fillId="0" borderId="0" xfId="0" applyProtection="1"/>
    <xf numFmtId="0" fontId="3" fillId="5" borderId="2" xfId="0" applyFont="1" applyFill="1" applyBorder="1" applyAlignment="1" applyProtection="1">
      <alignment horizontal="center" wrapText="1"/>
    </xf>
    <xf numFmtId="0" fontId="3" fillId="4" borderId="2" xfId="0" applyFont="1" applyFill="1" applyBorder="1" applyAlignment="1" applyProtection="1">
      <alignment wrapText="1"/>
    </xf>
    <xf numFmtId="0" fontId="3" fillId="3" borderId="2" xfId="0" applyFont="1" applyFill="1" applyBorder="1" applyAlignment="1" applyProtection="1">
      <alignment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11" fillId="4" borderId="0" xfId="0" applyFont="1" applyFill="1" applyProtection="1">
      <protection locked="0"/>
    </xf>
    <xf numFmtId="0" fontId="0" fillId="0" borderId="0" xfId="0" applyAlignment="1">
      <alignment horizontal="center"/>
    </xf>
    <xf numFmtId="16" fontId="9" fillId="3" borderId="4" xfId="0" applyNumberFormat="1" applyFont="1" applyFill="1" applyBorder="1" applyAlignment="1" applyProtection="1">
      <alignment wrapText="1"/>
      <protection locked="0"/>
    </xf>
    <xf numFmtId="0" fontId="7" fillId="6" borderId="5" xfId="0" applyFont="1" applyFill="1" applyBorder="1" applyAlignment="1" applyProtection="1">
      <protection locked="0"/>
    </xf>
    <xf numFmtId="0" fontId="7" fillId="6" borderId="5" xfId="0" applyFont="1" applyFill="1" applyBorder="1" applyAlignment="1" applyProtection="1">
      <alignment horizontal="center"/>
      <protection locked="0"/>
    </xf>
    <xf numFmtId="0" fontId="7" fillId="6" borderId="5" xfId="0" applyFont="1" applyFill="1" applyBorder="1" applyAlignment="1" applyProtection="1">
      <alignment horizontal="left"/>
      <protection locked="0"/>
    </xf>
    <xf numFmtId="0" fontId="8" fillId="0" borderId="6" xfId="0" applyFont="1" applyBorder="1" applyAlignment="1" applyProtection="1">
      <protection locked="0"/>
    </xf>
    <xf numFmtId="0" fontId="8" fillId="0" borderId="6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protection locked="0"/>
    </xf>
    <xf numFmtId="0" fontId="8" fillId="0" borderId="6" xfId="0" applyFont="1" applyFill="1" applyBorder="1" applyAlignment="1" applyProtection="1">
      <alignment horizontal="left"/>
      <protection locked="0"/>
    </xf>
    <xf numFmtId="0" fontId="14" fillId="0" borderId="0" xfId="0" applyFont="1" applyProtection="1">
      <protection locked="0"/>
    </xf>
    <xf numFmtId="0" fontId="13" fillId="0" borderId="0" xfId="0" applyFont="1" applyProtection="1">
      <protection locked="0"/>
    </xf>
    <xf numFmtId="187" fontId="10" fillId="2" borderId="2" xfId="0" applyNumberFormat="1" applyFont="1" applyFill="1" applyBorder="1" applyAlignment="1" applyProtection="1">
      <alignment horizontal="center"/>
      <protection locked="0"/>
    </xf>
    <xf numFmtId="0" fontId="10" fillId="2" borderId="7" xfId="0" applyFont="1" applyFill="1" applyBorder="1" applyAlignment="1" applyProtection="1">
      <alignment horizontal="center"/>
      <protection locked="0"/>
    </xf>
    <xf numFmtId="0" fontId="10" fillId="2" borderId="8" xfId="0" applyFont="1" applyFill="1" applyBorder="1" applyAlignment="1" applyProtection="1">
      <alignment horizontal="center"/>
      <protection locked="0"/>
    </xf>
    <xf numFmtId="0" fontId="10" fillId="2" borderId="9" xfId="0" applyFont="1" applyFill="1" applyBorder="1" applyAlignment="1" applyProtection="1">
      <alignment horizontal="center"/>
      <protection locked="0"/>
    </xf>
    <xf numFmtId="0" fontId="10" fillId="2" borderId="10" xfId="0" applyFont="1" applyFill="1" applyBorder="1" applyAlignment="1" applyProtection="1">
      <alignment horizontal="center"/>
      <protection locked="0"/>
    </xf>
    <xf numFmtId="187" fontId="10" fillId="2" borderId="5" xfId="0" applyNumberFormat="1" applyFont="1" applyFill="1" applyBorder="1" applyAlignment="1" applyProtection="1">
      <alignment horizontal="center"/>
      <protection locked="0"/>
    </xf>
    <xf numFmtId="0" fontId="0" fillId="7" borderId="2" xfId="0" applyFill="1" applyBorder="1" applyProtection="1">
      <protection locked="0"/>
    </xf>
    <xf numFmtId="0" fontId="2" fillId="2" borderId="2" xfId="1" applyBorder="1" applyAlignment="1">
      <alignment horizontal="center"/>
      <protection locked="0"/>
    </xf>
    <xf numFmtId="0" fontId="2" fillId="2" borderId="1" xfId="0" applyFont="1" applyFill="1" applyBorder="1" applyAlignment="1" applyProtection="1">
      <protection locked="0"/>
    </xf>
    <xf numFmtId="0" fontId="7" fillId="8" borderId="2" xfId="0" applyFont="1" applyFill="1" applyBorder="1" applyAlignment="1" applyProtection="1">
      <alignment horizontal="center"/>
      <protection locked="0"/>
    </xf>
    <xf numFmtId="0" fontId="1" fillId="6" borderId="2" xfId="0" applyFont="1" applyFill="1" applyBorder="1" applyAlignment="1" applyProtection="1">
      <alignment horizontal="center"/>
      <protection locked="0"/>
    </xf>
    <xf numFmtId="0" fontId="1" fillId="6" borderId="2" xfId="0" applyFont="1" applyFill="1" applyBorder="1" applyProtection="1">
      <protection locked="0"/>
    </xf>
    <xf numFmtId="0" fontId="1" fillId="6" borderId="2" xfId="0" applyFont="1" applyFill="1" applyBorder="1" applyAlignment="1" applyProtection="1">
      <alignment horizontal="left"/>
      <protection locked="0"/>
    </xf>
    <xf numFmtId="0" fontId="13" fillId="4" borderId="0" xfId="0" applyFont="1" applyFill="1"/>
    <xf numFmtId="187" fontId="3" fillId="9" borderId="2" xfId="0" applyNumberFormat="1" applyFont="1" applyFill="1" applyBorder="1" applyAlignment="1" applyProtection="1">
      <alignment horizontal="center" wrapText="1"/>
    </xf>
    <xf numFmtId="0" fontId="13" fillId="9" borderId="2" xfId="0" applyFont="1" applyFill="1" applyBorder="1" applyAlignment="1" applyProtection="1">
      <alignment horizontal="center"/>
    </xf>
    <xf numFmtId="14" fontId="9" fillId="9" borderId="2" xfId="0" applyNumberFormat="1" applyFont="1" applyFill="1" applyBorder="1" applyAlignment="1" applyProtection="1">
      <alignment horizontal="center" wrapText="1"/>
      <protection locked="0"/>
    </xf>
    <xf numFmtId="0" fontId="12" fillId="9" borderId="2" xfId="0" applyFont="1" applyFill="1" applyBorder="1" applyAlignment="1">
      <alignment horizontal="center"/>
    </xf>
    <xf numFmtId="0" fontId="9" fillId="9" borderId="2" xfId="0" applyFont="1" applyFill="1" applyBorder="1" applyAlignment="1" applyProtection="1">
      <alignment horizontal="center"/>
      <protection locked="0"/>
    </xf>
    <xf numFmtId="16" fontId="17" fillId="5" borderId="2" xfId="0" applyNumberFormat="1" applyFont="1" applyFill="1" applyBorder="1" applyAlignment="1" applyProtection="1">
      <alignment horizontal="center" wrapText="1"/>
      <protection locked="0"/>
    </xf>
    <xf numFmtId="187" fontId="4" fillId="3" borderId="2" xfId="0" applyNumberFormat="1" applyFont="1" applyFill="1" applyBorder="1" applyAlignment="1" applyProtection="1">
      <alignment horizontal="center"/>
    </xf>
    <xf numFmtId="0" fontId="4" fillId="3" borderId="2" xfId="0" applyFont="1" applyFill="1" applyBorder="1" applyAlignment="1">
      <alignment horizontal="center"/>
    </xf>
    <xf numFmtId="0" fontId="6" fillId="0" borderId="0" xfId="0" applyFont="1" applyAlignment="1" applyProtection="1">
      <alignment horizontal="center"/>
      <protection locked="0"/>
    </xf>
    <xf numFmtId="0" fontId="9" fillId="5" borderId="2" xfId="0" applyFont="1" applyFill="1" applyBorder="1" applyAlignment="1" applyProtection="1">
      <alignment horizontal="center"/>
      <protection locked="0"/>
    </xf>
    <xf numFmtId="0" fontId="2" fillId="2" borderId="2" xfId="1" applyFont="1" applyBorder="1" applyAlignment="1">
      <alignment horizontal="center"/>
      <protection locked="0"/>
    </xf>
    <xf numFmtId="0" fontId="1" fillId="10" borderId="2" xfId="0" applyFont="1" applyFill="1" applyBorder="1" applyAlignment="1" applyProtection="1">
      <alignment horizontal="center"/>
      <protection locked="0"/>
    </xf>
    <xf numFmtId="0" fontId="1" fillId="10" borderId="2" xfId="0" applyFont="1" applyFill="1" applyBorder="1" applyProtection="1">
      <protection locked="0"/>
    </xf>
    <xf numFmtId="0" fontId="1" fillId="10" borderId="2" xfId="0" applyFont="1" applyFill="1" applyBorder="1" applyAlignment="1" applyProtection="1">
      <alignment horizontal="left"/>
      <protection locked="0"/>
    </xf>
    <xf numFmtId="0" fontId="13" fillId="9" borderId="0" xfId="0" applyFont="1" applyFill="1" applyBorder="1" applyAlignment="1" applyProtection="1">
      <alignment horizontal="center"/>
    </xf>
    <xf numFmtId="0" fontId="13" fillId="10" borderId="2" xfId="0" applyFont="1" applyFill="1" applyBorder="1" applyAlignment="1" applyProtection="1">
      <alignment horizontal="center"/>
    </xf>
    <xf numFmtId="187" fontId="13" fillId="9" borderId="2" xfId="0" applyNumberFormat="1" applyFont="1" applyFill="1" applyBorder="1" applyAlignment="1" applyProtection="1">
      <alignment horizontal="center"/>
    </xf>
    <xf numFmtId="0" fontId="1" fillId="11" borderId="2" xfId="0" applyFont="1" applyFill="1" applyBorder="1" applyAlignment="1" applyProtection="1">
      <alignment horizontal="center"/>
      <protection locked="0"/>
    </xf>
    <xf numFmtId="0" fontId="1" fillId="11" borderId="2" xfId="0" applyFont="1" applyFill="1" applyBorder="1" applyProtection="1">
      <protection locked="0"/>
    </xf>
    <xf numFmtId="0" fontId="1" fillId="11" borderId="2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2" fillId="8" borderId="1" xfId="0" applyFont="1" applyFill="1" applyBorder="1" applyAlignment="1" applyProtection="1">
      <protection locked="0"/>
    </xf>
    <xf numFmtId="0" fontId="0" fillId="0" borderId="4" xfId="0" applyBorder="1"/>
    <xf numFmtId="0" fontId="10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protection locked="0"/>
    </xf>
    <xf numFmtId="0" fontId="15" fillId="2" borderId="11" xfId="0" applyFont="1" applyFill="1" applyBorder="1" applyAlignment="1" applyProtection="1">
      <alignment horizontal="center"/>
      <protection locked="0"/>
    </xf>
    <xf numFmtId="0" fontId="0" fillId="2" borderId="12" xfId="0" applyFill="1" applyBorder="1" applyAlignment="1">
      <alignment horizontal="center"/>
    </xf>
    <xf numFmtId="0" fontId="10" fillId="2" borderId="5" xfId="0" applyFont="1" applyFill="1" applyBorder="1" applyAlignment="1" applyProtection="1">
      <alignment horizontal="left"/>
      <protection locked="0"/>
    </xf>
    <xf numFmtId="0" fontId="10" fillId="2" borderId="1" xfId="0" applyFont="1" applyFill="1" applyBorder="1" applyAlignment="1" applyProtection="1">
      <alignment horizontal="left"/>
      <protection locked="0"/>
    </xf>
    <xf numFmtId="0" fontId="10" fillId="2" borderId="3" xfId="0" applyFont="1" applyFill="1" applyBorder="1" applyAlignment="1" applyProtection="1">
      <alignment horizontal="left"/>
      <protection locked="0"/>
    </xf>
    <xf numFmtId="0" fontId="10" fillId="2" borderId="4" xfId="0" applyFont="1" applyFill="1" applyBorder="1" applyAlignment="1" applyProtection="1">
      <alignment horizontal="left"/>
      <protection locked="0"/>
    </xf>
  </cellXfs>
  <cellStyles count="2">
    <cellStyle name="Normal" xfId="0" builtinId="0"/>
    <cellStyle name="Style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742793791574294"/>
          <c:y val="0.24000029296910771"/>
          <c:w val="0.53991130820399114"/>
          <c:h val="0.76000092773550765"/>
        </c:manualLayout>
      </c:layout>
      <c:pie3DChart>
        <c:varyColors val="1"/>
        <c:ser>
          <c:idx val="0"/>
          <c:order val="0"/>
          <c:spPr>
            <a:ln>
              <a:solidFill>
                <a:schemeClr val="tx1"/>
              </a:solidFill>
            </a:ln>
          </c:spPr>
          <c:explosion val="30"/>
          <c:dPt>
            <c:idx val="0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</c:dPt>
          <c:dLbls>
            <c:dLbl>
              <c:idx val="0"/>
              <c:layout>
                <c:manualLayout>
                  <c:x val="4.9784606883654034E-2"/>
                  <c:y val="1.479892027714545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2.1482355191431032E-2"/>
                  <c:y val="5.761565349355027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3.5808884213360012E-3"/>
                  <c:y val="1.081688248684553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1.6562706989561533E-2"/>
                  <c:y val="-2.800985184908758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5.2754559526213093E-2"/>
                  <c:y val="1.542336828749487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4.6565717746820112E-2"/>
                  <c:y val="-8.497070567600849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7.5431866563236913E-4"/>
                  <c:y val="-0.1039198417733329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3.3513199514028355E-2"/>
                  <c:y val="-3.594108793272879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1200" b="1"/>
                </a:pPr>
                <a:endParaRPr lang="th-TH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'Results summary'!$N$16:$N$23</c:f>
              <c:strCache>
                <c:ptCount val="8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</c:strCache>
            </c:strRef>
          </c:cat>
          <c:val>
            <c:numRef>
              <c:f>'Results summary'!$O$16:$O$23</c:f>
              <c:numCache>
                <c:formatCode>General</c:formatCode>
                <c:ptCount val="8"/>
                <c:pt idx="0">
                  <c:v>13</c:v>
                </c:pt>
                <c:pt idx="1">
                  <c:v>2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0</c:v>
                </c:pt>
                <c:pt idx="7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7449392712550766"/>
          <c:y val="9.0047393364929271E-2"/>
          <c:w val="6.0728744939271474E-2"/>
          <c:h val="0.81990521327014498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6"/>
          </a:solidFill>
          <a:prstDash val="solid"/>
        </a:ln>
        <a:effectLst/>
      </c:spPr>
      <c:txPr>
        <a:bodyPr/>
        <a:lstStyle/>
        <a:p>
          <a:pPr>
            <a:defRPr lang="en-US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zero"/>
    <c:showDLblsOverMax val="0"/>
  </c:chart>
  <c:spPr>
    <a:solidFill>
      <a:schemeClr val="lt1"/>
    </a:solidFill>
    <a:ln w="25400" cap="flat" cmpd="sng" algn="ctr">
      <a:solidFill>
        <a:schemeClr val="accent6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th-TH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161662</xdr:colOff>
      <xdr:row>28</xdr:row>
      <xdr:rowOff>11906</xdr:rowOff>
    </xdr:from>
    <xdr:to>
      <xdr:col>3</xdr:col>
      <xdr:colOff>161662</xdr:colOff>
      <xdr:row>31</xdr:row>
      <xdr:rowOff>97631</xdr:rowOff>
    </xdr:to>
    <xdr:cxnSp macro="">
      <xdr:nvCxnSpPr>
        <xdr:cNvPr id="3" name="Straight Arrow Connector 2"/>
        <xdr:cNvCxnSpPr/>
      </xdr:nvCxnSpPr>
      <xdr:spPr>
        <a:xfrm>
          <a:off x="1792818" y="7215187"/>
          <a:ext cx="0" cy="657225"/>
        </a:xfrm>
        <a:prstGeom prst="straightConnector1">
          <a:avLst/>
        </a:prstGeom>
        <a:ln w="15875" cmpd="sng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4</xdr:row>
      <xdr:rowOff>123825</xdr:rowOff>
    </xdr:from>
    <xdr:to>
      <xdr:col>10</xdr:col>
      <xdr:colOff>590550</xdr:colOff>
      <xdr:row>25</xdr:row>
      <xdr:rowOff>76200</xdr:rowOff>
    </xdr:to>
    <xdr:graphicFrame macro="">
      <xdr:nvGraphicFramePr>
        <xdr:cNvPr id="206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561</xdr:colOff>
      <xdr:row>26</xdr:row>
      <xdr:rowOff>47626</xdr:rowOff>
    </xdr:from>
    <xdr:to>
      <xdr:col>16</xdr:col>
      <xdr:colOff>466165</xdr:colOff>
      <xdr:row>38</xdr:row>
      <xdr:rowOff>132790</xdr:rowOff>
    </xdr:to>
    <xdr:sp macro="" textlink="">
      <xdr:nvSpPr>
        <xdr:cNvPr id="4" name="TextBox 3"/>
        <xdr:cNvSpPr txBox="1"/>
      </xdr:nvSpPr>
      <xdr:spPr>
        <a:xfrm>
          <a:off x="6948208" y="5067861"/>
          <a:ext cx="3491192" cy="2371164"/>
        </a:xfrm>
        <a:prstGeom prst="rect">
          <a:avLst/>
        </a:prstGeom>
        <a:solidFill>
          <a:srgbClr val="FFFF99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GB" u="sng"/>
            <a:t>Results summary</a:t>
          </a:r>
        </a:p>
        <a:p>
          <a:endParaRPr lang="en-GB"/>
        </a:p>
        <a:p>
          <a:endParaRPr lang="en-GB"/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0.2106</cdr:x>
      <cdr:y>0.01528</cdr:y>
    </cdr:from>
    <cdr:to>
      <cdr:x>0.75201</cdr:x>
      <cdr:y>0.18035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378759" y="57161"/>
          <a:ext cx="3664756" cy="6135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US" sz="1600" b="1" i="0" u="sng" strike="noStrike">
              <a:solidFill>
                <a:srgbClr val="000000"/>
              </a:solidFill>
              <a:latin typeface="Calibri"/>
              <a:cs typeface="Calibri"/>
            </a:rPr>
            <a:t>EN305 (2014) Class results</a:t>
          </a:r>
        </a:p>
        <a:p xmlns:a="http://schemas.openxmlformats.org/drawingml/2006/main">
          <a:pPr algn="ctr" rtl="1">
            <a:defRPr sz="1000"/>
          </a:pPr>
          <a:endParaRPr lang="en-US" sz="1600" b="1" i="0" u="sng" strike="noStrike">
            <a:solidFill>
              <a:srgbClr val="000000"/>
            </a:solidFill>
            <a:latin typeface="Calibri"/>
            <a:cs typeface="Calibri"/>
          </a:endParaRPr>
        </a:p>
        <a:p xmlns:a="http://schemas.openxmlformats.org/drawingml/2006/main">
          <a:pPr algn="ctr" rtl="1">
            <a:defRPr sz="1000"/>
          </a:pPr>
          <a:r>
            <a:rPr lang="en-US" sz="1600" b="0" i="0" strike="noStrike">
              <a:solidFill>
                <a:srgbClr val="000000"/>
              </a:solidFill>
              <a:latin typeface="Calibri"/>
              <a:cs typeface="Calibri"/>
            </a:rPr>
            <a:t>-a graphical representation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28"/>
  <sheetViews>
    <sheetView tabSelected="1" zoomScale="80" zoomScaleNormal="80" workbookViewId="0">
      <pane xSplit="6" topLeftCell="R1" activePane="topRight" state="frozen"/>
      <selection pane="topRight" activeCell="O6" sqref="O6:O26"/>
    </sheetView>
  </sheetViews>
  <sheetFormatPr defaultRowHeight="15" x14ac:dyDescent="0.25"/>
  <cols>
    <col min="1" max="1" width="4.5703125" style="1" customWidth="1"/>
    <col min="2" max="2" width="7.140625" style="3" bestFit="1" customWidth="1"/>
    <col min="3" max="3" width="12.7109375" style="3" customWidth="1"/>
    <col min="4" max="4" width="5.42578125" style="3" bestFit="1" customWidth="1"/>
    <col min="5" max="5" width="19.140625" style="1" bestFit="1" customWidth="1"/>
    <col min="6" max="6" width="25.5703125" style="1" bestFit="1" customWidth="1"/>
    <col min="7" max="7" width="3.85546875" style="1" customWidth="1"/>
    <col min="8" max="15" width="3.5703125" style="1" customWidth="1"/>
    <col min="16" max="16" width="5.85546875" style="1" bestFit="1" customWidth="1"/>
    <col min="17" max="17" width="5.5703125" style="1" bestFit="1" customWidth="1"/>
    <col min="18" max="18" width="1.85546875" customWidth="1"/>
    <col min="19" max="20" width="15.42578125" customWidth="1"/>
    <col min="21" max="21" width="2" customWidth="1"/>
    <col min="22" max="22" width="6.7109375" hidden="1" customWidth="1"/>
    <col min="23" max="23" width="6.85546875" hidden="1" customWidth="1"/>
    <col min="24" max="24" width="1.7109375" hidden="1" customWidth="1"/>
    <col min="25" max="25" width="6.85546875" style="1" customWidth="1"/>
    <col min="26" max="26" width="8.5703125" style="1" customWidth="1"/>
    <col min="27" max="27" width="3.5703125" style="1" customWidth="1"/>
    <col min="28" max="28" width="13" style="1" bestFit="1" customWidth="1"/>
    <col min="29" max="29" width="7.85546875" style="1" customWidth="1"/>
    <col min="30" max="30" width="18.140625" style="1" bestFit="1" customWidth="1"/>
    <col min="31" max="31" width="7.85546875" style="1" bestFit="1" customWidth="1"/>
    <col min="32" max="32" width="18.28515625" style="1" customWidth="1"/>
    <col min="33" max="33" width="34" style="1" customWidth="1"/>
    <col min="34" max="34" width="17.5703125" style="1" customWidth="1"/>
    <col min="35" max="41" width="9.140625" style="1"/>
    <col min="42" max="42" width="6.85546875" style="1" customWidth="1"/>
    <col min="43" max="16384" width="9.140625" style="1"/>
  </cols>
  <sheetData>
    <row r="2" spans="1:29" ht="18.75" x14ac:dyDescent="0.3">
      <c r="A2" s="17" t="s">
        <v>0</v>
      </c>
      <c r="B2" s="18" t="s">
        <v>1</v>
      </c>
      <c r="C2" s="18" t="s">
        <v>39</v>
      </c>
      <c r="D2" s="18" t="s">
        <v>2</v>
      </c>
      <c r="E2" s="19" t="s">
        <v>3</v>
      </c>
      <c r="F2" s="19" t="s">
        <v>4</v>
      </c>
      <c r="G2" s="34" t="s">
        <v>5</v>
      </c>
      <c r="H2" s="12"/>
      <c r="I2" s="12"/>
      <c r="J2" s="12"/>
      <c r="K2" s="12"/>
      <c r="L2" s="12"/>
      <c r="M2" s="12"/>
      <c r="N2" s="12"/>
      <c r="O2" s="12"/>
      <c r="P2" s="12"/>
      <c r="Q2" s="13"/>
      <c r="S2" s="50" t="s">
        <v>37</v>
      </c>
      <c r="T2" s="50" t="s">
        <v>37</v>
      </c>
      <c r="V2" s="33" t="s">
        <v>33</v>
      </c>
      <c r="W2" s="33" t="s">
        <v>33</v>
      </c>
      <c r="Y2" s="60" t="s">
        <v>6</v>
      </c>
      <c r="Z2" s="61"/>
      <c r="AA2" s="4"/>
      <c r="AB2" s="62" t="s">
        <v>7</v>
      </c>
      <c r="AC2" s="63"/>
    </row>
    <row r="3" spans="1:29" ht="23.25" x14ac:dyDescent="0.5">
      <c r="A3" s="20"/>
      <c r="B3" s="21"/>
      <c r="C3" s="21"/>
      <c r="D3" s="21"/>
      <c r="E3" s="22"/>
      <c r="F3" s="23"/>
      <c r="G3" s="16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27</v>
      </c>
      <c r="N3" s="5" t="s">
        <v>41</v>
      </c>
      <c r="O3" s="5" t="s">
        <v>48</v>
      </c>
      <c r="P3" s="45" t="s">
        <v>28</v>
      </c>
      <c r="Q3" s="42" t="s">
        <v>29</v>
      </c>
      <c r="S3" s="43" t="s">
        <v>40</v>
      </c>
      <c r="T3" s="43" t="s">
        <v>46</v>
      </c>
      <c r="V3" s="43">
        <v>1</v>
      </c>
      <c r="W3" s="43">
        <v>2</v>
      </c>
      <c r="Y3" s="49" t="s">
        <v>40</v>
      </c>
      <c r="Z3" s="44" t="s">
        <v>14</v>
      </c>
      <c r="AA3" s="6"/>
      <c r="AB3" s="35" t="s">
        <v>7</v>
      </c>
      <c r="AC3" s="35" t="s">
        <v>15</v>
      </c>
    </row>
    <row r="4" spans="1:29" x14ac:dyDescent="0.25">
      <c r="P4" s="3" t="s">
        <v>35</v>
      </c>
      <c r="Q4" s="3" t="s">
        <v>45</v>
      </c>
      <c r="S4" s="15" t="s">
        <v>45</v>
      </c>
      <c r="T4" s="15" t="s">
        <v>47</v>
      </c>
      <c r="V4" s="15" t="s">
        <v>16</v>
      </c>
      <c r="W4" s="15" t="s">
        <v>16</v>
      </c>
      <c r="Y4" s="3" t="s">
        <v>34</v>
      </c>
      <c r="Z4" s="3" t="s">
        <v>34</v>
      </c>
      <c r="AB4" s="3" t="s">
        <v>17</v>
      </c>
    </row>
    <row r="5" spans="1:29" hidden="1" x14ac:dyDescent="0.25">
      <c r="B5" s="36"/>
      <c r="C5" s="36"/>
      <c r="D5" s="36" t="s">
        <v>44</v>
      </c>
      <c r="E5" s="37" t="s">
        <v>42</v>
      </c>
      <c r="F5" s="38" t="s">
        <v>43</v>
      </c>
      <c r="G5" s="2"/>
      <c r="H5" s="2"/>
      <c r="I5" s="2"/>
      <c r="J5" s="11"/>
      <c r="K5" s="11"/>
      <c r="L5" s="11"/>
      <c r="M5" s="2"/>
      <c r="N5" s="2"/>
      <c r="O5" s="2"/>
      <c r="P5" s="7">
        <f t="shared" ref="P5" si="0">SUM(G5:N5)</f>
        <v>0</v>
      </c>
      <c r="Q5" s="40">
        <f t="shared" ref="Q5" si="1">P5/8*20</f>
        <v>0</v>
      </c>
      <c r="R5" s="39"/>
      <c r="S5" s="41"/>
      <c r="T5" s="54"/>
      <c r="V5" s="41">
        <v>9</v>
      </c>
      <c r="W5" s="41">
        <v>9.5</v>
      </c>
      <c r="X5" s="8"/>
      <c r="Y5" s="9"/>
      <c r="Z5" s="40">
        <f t="shared" ref="Z5" si="2">Y5*2</f>
        <v>0</v>
      </c>
      <c r="AA5" s="10"/>
      <c r="AB5" s="46">
        <f t="shared" ref="AB5" si="3">Q5+S5+Z5</f>
        <v>0</v>
      </c>
      <c r="AC5" s="47" t="str">
        <f t="shared" ref="AC5" si="4">IF(AB5&gt;=79.5,"A",IF(AB5&gt;=74.5,"B+",IF(AB5&gt;=69.5,"B",IF(AB5&gt;=64.5,"C+",IF(AB5&gt;=59.5,"C",IF(AB5&gt;=54.5,"D+",IF(AB5&gt;=44.5,"D",IF(AB5&lt;44.5,"FAIL"))))))))</f>
        <v>FAIL</v>
      </c>
    </row>
    <row r="6" spans="1:29" x14ac:dyDescent="0.25">
      <c r="A6" s="48"/>
      <c r="B6" s="51">
        <v>1</v>
      </c>
      <c r="C6" s="51">
        <v>5653520097</v>
      </c>
      <c r="D6" s="51" t="s">
        <v>44</v>
      </c>
      <c r="E6" s="52" t="s">
        <v>55</v>
      </c>
      <c r="F6" s="53" t="s">
        <v>56</v>
      </c>
      <c r="G6" s="2">
        <v>1</v>
      </c>
      <c r="H6" s="2">
        <v>0</v>
      </c>
      <c r="I6" s="2">
        <v>1</v>
      </c>
      <c r="J6" s="2">
        <v>1</v>
      </c>
      <c r="K6" s="11">
        <v>1</v>
      </c>
      <c r="L6" s="11">
        <v>0</v>
      </c>
      <c r="M6" s="2">
        <v>1</v>
      </c>
      <c r="N6" s="2">
        <v>1</v>
      </c>
      <c r="O6" s="2">
        <v>1</v>
      </c>
      <c r="P6" s="7">
        <f t="shared" ref="P6:P26" si="5">SUM(G6:O6)</f>
        <v>7</v>
      </c>
      <c r="Q6" s="40">
        <f t="shared" ref="Q6:Q26" si="6">P6/9*20</f>
        <v>15.555555555555555</v>
      </c>
      <c r="R6" s="39"/>
      <c r="S6" s="55">
        <v>18</v>
      </c>
      <c r="T6" s="56">
        <f t="shared" ref="T6:T26" si="7">S6/20*30</f>
        <v>27</v>
      </c>
      <c r="V6" s="41"/>
      <c r="W6" s="41"/>
      <c r="X6" s="8"/>
      <c r="Y6" s="9">
        <v>46.5</v>
      </c>
      <c r="Z6" s="40">
        <f t="shared" ref="Z6:Z26" si="8">Y6</f>
        <v>46.5</v>
      </c>
      <c r="AA6" s="10"/>
      <c r="AB6" s="46">
        <f t="shared" ref="AB6:AB26" si="9">Q6+T6+Z6</f>
        <v>89.055555555555557</v>
      </c>
      <c r="AC6" s="47" t="str">
        <f t="shared" ref="AC6:AC26" si="10">IF(AB6&gt;=79.5,"A",IF(AB6&gt;=74.5,"B+",IF(AB6&gt;=69.5,"B",IF(AB6&gt;=64.5,"C+",IF(AB6&gt;=59.5,"C",IF(AB6&gt;=54.5,"D+",IF(AB6&gt;=44.5,"D",IF(AB6&lt;44.5,"FAIL"))))))))</f>
        <v>A</v>
      </c>
    </row>
    <row r="7" spans="1:29" x14ac:dyDescent="0.25">
      <c r="B7" s="51">
        <v>1</v>
      </c>
      <c r="C7" s="51">
        <v>5653520279</v>
      </c>
      <c r="D7" s="51" t="s">
        <v>44</v>
      </c>
      <c r="E7" s="52" t="s">
        <v>59</v>
      </c>
      <c r="F7" s="53" t="s">
        <v>60</v>
      </c>
      <c r="G7" s="2">
        <v>1</v>
      </c>
      <c r="H7" s="2">
        <v>1</v>
      </c>
      <c r="I7" s="2">
        <v>1</v>
      </c>
      <c r="J7" s="2">
        <v>0</v>
      </c>
      <c r="K7" s="11">
        <v>1</v>
      </c>
      <c r="L7" s="11">
        <v>0</v>
      </c>
      <c r="M7" s="2">
        <v>1</v>
      </c>
      <c r="N7" s="2">
        <v>1</v>
      </c>
      <c r="O7" s="2">
        <v>1</v>
      </c>
      <c r="P7" s="7">
        <f t="shared" si="5"/>
        <v>7</v>
      </c>
      <c r="Q7" s="40">
        <f t="shared" si="6"/>
        <v>15.555555555555555</v>
      </c>
      <c r="R7" s="39"/>
      <c r="S7" s="55">
        <v>18</v>
      </c>
      <c r="T7" s="56">
        <f t="shared" si="7"/>
        <v>27</v>
      </c>
      <c r="V7" s="41"/>
      <c r="W7" s="41"/>
      <c r="X7" s="8"/>
      <c r="Y7" s="9">
        <v>49</v>
      </c>
      <c r="Z7" s="40">
        <f t="shared" si="8"/>
        <v>49</v>
      </c>
      <c r="AA7" s="10"/>
      <c r="AB7" s="46">
        <f t="shared" si="9"/>
        <v>91.555555555555557</v>
      </c>
      <c r="AC7" s="47" t="str">
        <f t="shared" si="10"/>
        <v>A</v>
      </c>
    </row>
    <row r="8" spans="1:29" x14ac:dyDescent="0.25">
      <c r="B8" s="51">
        <v>1</v>
      </c>
      <c r="C8" s="51">
        <v>5653520063</v>
      </c>
      <c r="D8" s="51" t="s">
        <v>44</v>
      </c>
      <c r="E8" s="52" t="s">
        <v>63</v>
      </c>
      <c r="F8" s="53" t="s">
        <v>64</v>
      </c>
      <c r="G8" s="2">
        <v>1</v>
      </c>
      <c r="H8" s="2">
        <v>1</v>
      </c>
      <c r="I8" s="2">
        <v>1</v>
      </c>
      <c r="J8" s="2">
        <v>1</v>
      </c>
      <c r="K8" s="11">
        <v>1</v>
      </c>
      <c r="L8" s="11">
        <v>0</v>
      </c>
      <c r="M8" s="2">
        <v>1</v>
      </c>
      <c r="N8" s="2">
        <v>1</v>
      </c>
      <c r="O8" s="2">
        <v>1</v>
      </c>
      <c r="P8" s="7">
        <f t="shared" si="5"/>
        <v>8</v>
      </c>
      <c r="Q8" s="40">
        <f t="shared" si="6"/>
        <v>17.777777777777779</v>
      </c>
      <c r="R8" s="39"/>
      <c r="S8" s="55">
        <v>18</v>
      </c>
      <c r="T8" s="56">
        <f t="shared" si="7"/>
        <v>27</v>
      </c>
      <c r="V8" s="41"/>
      <c r="W8" s="41"/>
      <c r="X8" s="8"/>
      <c r="Y8" s="9">
        <v>48</v>
      </c>
      <c r="Z8" s="40">
        <f t="shared" si="8"/>
        <v>48</v>
      </c>
      <c r="AA8" s="10"/>
      <c r="AB8" s="46">
        <f t="shared" si="9"/>
        <v>92.777777777777771</v>
      </c>
      <c r="AC8" s="47" t="str">
        <f t="shared" si="10"/>
        <v>A</v>
      </c>
    </row>
    <row r="9" spans="1:29" x14ac:dyDescent="0.25">
      <c r="B9" s="51">
        <v>1</v>
      </c>
      <c r="C9" s="51">
        <v>5653020544</v>
      </c>
      <c r="D9" s="51" t="s">
        <v>79</v>
      </c>
      <c r="E9" s="52" t="s">
        <v>73</v>
      </c>
      <c r="F9" s="53" t="s">
        <v>74</v>
      </c>
      <c r="G9" s="2">
        <v>1</v>
      </c>
      <c r="H9" s="2">
        <v>1</v>
      </c>
      <c r="I9" s="2">
        <v>1</v>
      </c>
      <c r="J9" s="2">
        <v>1</v>
      </c>
      <c r="K9" s="11">
        <v>1</v>
      </c>
      <c r="L9" s="11">
        <v>1</v>
      </c>
      <c r="M9" s="2">
        <v>1</v>
      </c>
      <c r="N9" s="2">
        <v>1</v>
      </c>
      <c r="O9" s="2">
        <v>1</v>
      </c>
      <c r="P9" s="7">
        <f t="shared" si="5"/>
        <v>9</v>
      </c>
      <c r="Q9" s="40">
        <f t="shared" si="6"/>
        <v>20</v>
      </c>
      <c r="R9" s="39"/>
      <c r="S9" s="55">
        <v>18</v>
      </c>
      <c r="T9" s="56">
        <f t="shared" si="7"/>
        <v>27</v>
      </c>
      <c r="V9" s="41"/>
      <c r="W9" s="41"/>
      <c r="X9" s="8"/>
      <c r="Y9" s="9">
        <v>46</v>
      </c>
      <c r="Z9" s="40">
        <f t="shared" si="8"/>
        <v>46</v>
      </c>
      <c r="AA9" s="10"/>
      <c r="AB9" s="46">
        <f t="shared" si="9"/>
        <v>93</v>
      </c>
      <c r="AC9" s="47" t="str">
        <f t="shared" si="10"/>
        <v>A</v>
      </c>
    </row>
    <row r="10" spans="1:29" x14ac:dyDescent="0.25">
      <c r="B10" s="51">
        <v>1</v>
      </c>
      <c r="C10" s="51">
        <v>5653520147</v>
      </c>
      <c r="D10" s="51" t="s">
        <v>44</v>
      </c>
      <c r="E10" s="52" t="s">
        <v>75</v>
      </c>
      <c r="F10" s="53" t="s">
        <v>76</v>
      </c>
      <c r="G10" s="2">
        <v>1</v>
      </c>
      <c r="H10" s="2">
        <v>0</v>
      </c>
      <c r="I10" s="2">
        <v>1</v>
      </c>
      <c r="J10" s="2">
        <v>1</v>
      </c>
      <c r="K10" s="11">
        <v>1</v>
      </c>
      <c r="L10" s="11">
        <v>0</v>
      </c>
      <c r="M10" s="2">
        <v>1</v>
      </c>
      <c r="N10" s="2">
        <v>1</v>
      </c>
      <c r="O10" s="2">
        <v>1</v>
      </c>
      <c r="P10" s="7">
        <f t="shared" si="5"/>
        <v>7</v>
      </c>
      <c r="Q10" s="40">
        <f t="shared" si="6"/>
        <v>15.555555555555555</v>
      </c>
      <c r="R10" s="39"/>
      <c r="S10" s="55">
        <v>18</v>
      </c>
      <c r="T10" s="56">
        <f t="shared" si="7"/>
        <v>27</v>
      </c>
      <c r="V10" s="41"/>
      <c r="W10" s="41"/>
      <c r="X10" s="8"/>
      <c r="Y10" s="9">
        <v>38.5</v>
      </c>
      <c r="Z10" s="40">
        <f t="shared" si="8"/>
        <v>38.5</v>
      </c>
      <c r="AA10" s="10"/>
      <c r="AB10" s="46">
        <f t="shared" si="9"/>
        <v>81.055555555555557</v>
      </c>
      <c r="AC10" s="47" t="str">
        <f t="shared" si="10"/>
        <v>A</v>
      </c>
    </row>
    <row r="11" spans="1:29" x14ac:dyDescent="0.25">
      <c r="B11" s="57">
        <v>2</v>
      </c>
      <c r="C11" s="57">
        <v>5653000355</v>
      </c>
      <c r="D11" s="57" t="s">
        <v>44</v>
      </c>
      <c r="E11" s="58" t="s">
        <v>49</v>
      </c>
      <c r="F11" s="59" t="s">
        <v>50</v>
      </c>
      <c r="G11" s="2">
        <v>1</v>
      </c>
      <c r="H11" s="2">
        <v>1</v>
      </c>
      <c r="I11" s="2">
        <v>1</v>
      </c>
      <c r="J11" s="2">
        <v>1</v>
      </c>
      <c r="K11" s="11">
        <v>1</v>
      </c>
      <c r="L11" s="11">
        <v>1</v>
      </c>
      <c r="M11" s="2">
        <v>1</v>
      </c>
      <c r="N11" s="2">
        <v>1</v>
      </c>
      <c r="O11" s="2">
        <v>1</v>
      </c>
      <c r="P11" s="7">
        <f t="shared" si="5"/>
        <v>9</v>
      </c>
      <c r="Q11" s="40">
        <f t="shared" si="6"/>
        <v>20</v>
      </c>
      <c r="R11" s="39"/>
      <c r="S11" s="55">
        <v>17</v>
      </c>
      <c r="T11" s="56">
        <f t="shared" si="7"/>
        <v>25.5</v>
      </c>
      <c r="V11" s="41">
        <v>9</v>
      </c>
      <c r="W11" s="41">
        <v>9.5</v>
      </c>
      <c r="X11" s="8"/>
      <c r="Y11" s="9">
        <v>44.5</v>
      </c>
      <c r="Z11" s="40">
        <f t="shared" si="8"/>
        <v>44.5</v>
      </c>
      <c r="AA11" s="10"/>
      <c r="AB11" s="46">
        <f t="shared" si="9"/>
        <v>90</v>
      </c>
      <c r="AC11" s="47" t="str">
        <f t="shared" si="10"/>
        <v>A</v>
      </c>
    </row>
    <row r="12" spans="1:29" x14ac:dyDescent="0.25">
      <c r="B12" s="57">
        <v>2</v>
      </c>
      <c r="C12" s="57">
        <v>5653020767</v>
      </c>
      <c r="D12" s="57" t="s">
        <v>44</v>
      </c>
      <c r="E12" s="58" t="s">
        <v>53</v>
      </c>
      <c r="F12" s="59" t="s">
        <v>54</v>
      </c>
      <c r="G12" s="2">
        <v>1</v>
      </c>
      <c r="H12" s="2">
        <v>1</v>
      </c>
      <c r="I12" s="2">
        <v>1</v>
      </c>
      <c r="J12" s="2">
        <v>1</v>
      </c>
      <c r="K12" s="11">
        <v>1</v>
      </c>
      <c r="L12" s="11">
        <v>1</v>
      </c>
      <c r="M12" s="2">
        <v>1</v>
      </c>
      <c r="N12" s="2">
        <v>1</v>
      </c>
      <c r="O12" s="2">
        <v>1</v>
      </c>
      <c r="P12" s="7">
        <f t="shared" si="5"/>
        <v>9</v>
      </c>
      <c r="Q12" s="40">
        <f t="shared" si="6"/>
        <v>20</v>
      </c>
      <c r="R12" s="39"/>
      <c r="S12" s="55">
        <v>17</v>
      </c>
      <c r="T12" s="56">
        <f t="shared" si="7"/>
        <v>25.5</v>
      </c>
      <c r="V12" s="41"/>
      <c r="W12" s="41"/>
      <c r="X12" s="8"/>
      <c r="Y12" s="9">
        <v>38.5</v>
      </c>
      <c r="Z12" s="40">
        <f t="shared" si="8"/>
        <v>38.5</v>
      </c>
      <c r="AA12" s="10"/>
      <c r="AB12" s="46">
        <f t="shared" si="9"/>
        <v>84</v>
      </c>
      <c r="AC12" s="47" t="str">
        <f t="shared" si="10"/>
        <v>A</v>
      </c>
    </row>
    <row r="13" spans="1:29" x14ac:dyDescent="0.25">
      <c r="B13" s="57">
        <v>2</v>
      </c>
      <c r="C13" s="57">
        <v>5653520212</v>
      </c>
      <c r="D13" s="57" t="s">
        <v>79</v>
      </c>
      <c r="E13" s="58" t="s">
        <v>61</v>
      </c>
      <c r="F13" s="59" t="s">
        <v>62</v>
      </c>
      <c r="G13" s="2">
        <v>1</v>
      </c>
      <c r="H13" s="2">
        <v>0</v>
      </c>
      <c r="I13" s="2">
        <v>1</v>
      </c>
      <c r="J13" s="2">
        <v>1</v>
      </c>
      <c r="K13" s="11">
        <v>1</v>
      </c>
      <c r="L13" s="11">
        <v>1</v>
      </c>
      <c r="M13" s="2">
        <v>1</v>
      </c>
      <c r="N13" s="2">
        <v>1</v>
      </c>
      <c r="O13" s="2">
        <v>1</v>
      </c>
      <c r="P13" s="7">
        <f t="shared" si="5"/>
        <v>8</v>
      </c>
      <c r="Q13" s="40">
        <f t="shared" si="6"/>
        <v>17.777777777777779</v>
      </c>
      <c r="R13" s="39"/>
      <c r="S13" s="55">
        <v>17</v>
      </c>
      <c r="T13" s="56">
        <f t="shared" si="7"/>
        <v>25.5</v>
      </c>
      <c r="V13" s="41"/>
      <c r="W13" s="41"/>
      <c r="X13" s="8"/>
      <c r="Y13" s="9">
        <v>43</v>
      </c>
      <c r="Z13" s="40">
        <f t="shared" si="8"/>
        <v>43</v>
      </c>
      <c r="AA13" s="10"/>
      <c r="AB13" s="46">
        <f t="shared" si="9"/>
        <v>86.277777777777771</v>
      </c>
      <c r="AC13" s="47" t="str">
        <f t="shared" si="10"/>
        <v>A</v>
      </c>
    </row>
    <row r="14" spans="1:29" x14ac:dyDescent="0.25">
      <c r="B14" s="57">
        <v>2</v>
      </c>
      <c r="C14" s="57">
        <v>5653020825</v>
      </c>
      <c r="D14" s="57" t="s">
        <v>79</v>
      </c>
      <c r="E14" s="58" t="s">
        <v>71</v>
      </c>
      <c r="F14" s="59" t="s">
        <v>72</v>
      </c>
      <c r="G14" s="2">
        <v>1</v>
      </c>
      <c r="H14" s="2">
        <v>1</v>
      </c>
      <c r="I14" s="2">
        <v>1</v>
      </c>
      <c r="J14" s="2">
        <v>1</v>
      </c>
      <c r="K14" s="11">
        <v>1</v>
      </c>
      <c r="L14" s="11">
        <v>1</v>
      </c>
      <c r="M14" s="2">
        <v>1</v>
      </c>
      <c r="N14" s="2">
        <v>1</v>
      </c>
      <c r="O14" s="2">
        <v>1</v>
      </c>
      <c r="P14" s="7">
        <f t="shared" si="5"/>
        <v>9</v>
      </c>
      <c r="Q14" s="40">
        <f t="shared" si="6"/>
        <v>20</v>
      </c>
      <c r="R14" s="39"/>
      <c r="S14" s="55">
        <v>17</v>
      </c>
      <c r="T14" s="56">
        <f t="shared" si="7"/>
        <v>25.5</v>
      </c>
      <c r="V14" s="41"/>
      <c r="W14" s="41"/>
      <c r="X14" s="8"/>
      <c r="Y14" s="9">
        <v>43</v>
      </c>
      <c r="Z14" s="40">
        <f t="shared" si="8"/>
        <v>43</v>
      </c>
      <c r="AA14" s="10"/>
      <c r="AB14" s="46">
        <f t="shared" si="9"/>
        <v>88.5</v>
      </c>
      <c r="AC14" s="47" t="str">
        <f t="shared" si="10"/>
        <v>A</v>
      </c>
    </row>
    <row r="15" spans="1:29" x14ac:dyDescent="0.25">
      <c r="B15" s="51">
        <v>3</v>
      </c>
      <c r="C15" s="51">
        <v>5653520030</v>
      </c>
      <c r="D15" s="51" t="s">
        <v>44</v>
      </c>
      <c r="E15" s="52" t="s">
        <v>57</v>
      </c>
      <c r="F15" s="53" t="s">
        <v>58</v>
      </c>
      <c r="G15" s="2">
        <v>1</v>
      </c>
      <c r="H15" s="2">
        <v>1</v>
      </c>
      <c r="I15" s="2">
        <v>1</v>
      </c>
      <c r="J15" s="2">
        <v>1</v>
      </c>
      <c r="K15" s="11">
        <v>1</v>
      </c>
      <c r="L15" s="11">
        <v>1</v>
      </c>
      <c r="M15" s="2">
        <v>1</v>
      </c>
      <c r="N15" s="2">
        <v>1</v>
      </c>
      <c r="O15" s="2">
        <v>1</v>
      </c>
      <c r="P15" s="7">
        <f t="shared" si="5"/>
        <v>9</v>
      </c>
      <c r="Q15" s="40">
        <f t="shared" si="6"/>
        <v>20</v>
      </c>
      <c r="R15" s="39"/>
      <c r="S15" s="55">
        <v>13.5</v>
      </c>
      <c r="T15" s="56">
        <f t="shared" si="7"/>
        <v>20.25</v>
      </c>
      <c r="V15" s="41"/>
      <c r="W15" s="41"/>
      <c r="X15" s="8"/>
      <c r="Y15" s="9">
        <v>18.5</v>
      </c>
      <c r="Z15" s="40">
        <f t="shared" si="8"/>
        <v>18.5</v>
      </c>
      <c r="AA15" s="10"/>
      <c r="AB15" s="46">
        <f t="shared" si="9"/>
        <v>58.75</v>
      </c>
      <c r="AC15" s="47" t="str">
        <f t="shared" si="10"/>
        <v>D+</v>
      </c>
    </row>
    <row r="16" spans="1:29" x14ac:dyDescent="0.25">
      <c r="B16" s="51">
        <v>3</v>
      </c>
      <c r="C16" s="51">
        <v>5653520154</v>
      </c>
      <c r="D16" s="51" t="s">
        <v>44</v>
      </c>
      <c r="E16" s="52" t="s">
        <v>77</v>
      </c>
      <c r="F16" s="53" t="s">
        <v>78</v>
      </c>
      <c r="G16" s="2">
        <v>0</v>
      </c>
      <c r="H16" s="2">
        <v>1</v>
      </c>
      <c r="I16" s="2">
        <v>1</v>
      </c>
      <c r="J16" s="2">
        <v>1</v>
      </c>
      <c r="K16" s="11">
        <v>1</v>
      </c>
      <c r="L16" s="11">
        <v>0</v>
      </c>
      <c r="M16" s="2">
        <v>1</v>
      </c>
      <c r="N16" s="2">
        <v>1</v>
      </c>
      <c r="O16" s="2">
        <v>1</v>
      </c>
      <c r="P16" s="7">
        <f t="shared" si="5"/>
        <v>7</v>
      </c>
      <c r="Q16" s="40">
        <f t="shared" si="6"/>
        <v>15.555555555555555</v>
      </c>
      <c r="R16" s="39"/>
      <c r="S16" s="55">
        <v>13.5</v>
      </c>
      <c r="T16" s="56">
        <f t="shared" si="7"/>
        <v>20.25</v>
      </c>
      <c r="V16" s="41"/>
      <c r="W16" s="41"/>
      <c r="X16" s="8"/>
      <c r="Y16" s="9">
        <v>50</v>
      </c>
      <c r="Z16" s="40">
        <f t="shared" si="8"/>
        <v>50</v>
      </c>
      <c r="AA16" s="10"/>
      <c r="AB16" s="46">
        <f t="shared" si="9"/>
        <v>85.805555555555557</v>
      </c>
      <c r="AC16" s="47" t="str">
        <f t="shared" si="10"/>
        <v>A</v>
      </c>
    </row>
    <row r="17" spans="2:30" x14ac:dyDescent="0.25">
      <c r="B17" s="51">
        <v>3</v>
      </c>
      <c r="C17" s="51"/>
      <c r="D17" s="51" t="s">
        <v>79</v>
      </c>
      <c r="E17" s="52" t="s">
        <v>80</v>
      </c>
      <c r="F17" s="53" t="s">
        <v>81</v>
      </c>
      <c r="G17" s="2">
        <v>0</v>
      </c>
      <c r="H17" s="2">
        <v>1</v>
      </c>
      <c r="I17" s="2">
        <v>1</v>
      </c>
      <c r="J17" s="2">
        <v>1</v>
      </c>
      <c r="K17" s="11">
        <v>1</v>
      </c>
      <c r="L17" s="11">
        <v>1</v>
      </c>
      <c r="M17" s="2">
        <v>1</v>
      </c>
      <c r="N17" s="2">
        <v>1</v>
      </c>
      <c r="O17" s="2">
        <v>1</v>
      </c>
      <c r="P17" s="7">
        <f t="shared" si="5"/>
        <v>8</v>
      </c>
      <c r="Q17" s="40">
        <f t="shared" si="6"/>
        <v>17.777777777777779</v>
      </c>
      <c r="R17" s="39"/>
      <c r="S17" s="55">
        <v>13.5</v>
      </c>
      <c r="T17" s="56">
        <f t="shared" si="7"/>
        <v>20.25</v>
      </c>
      <c r="V17" s="41"/>
      <c r="W17" s="41"/>
      <c r="X17" s="8"/>
      <c r="Y17" s="9">
        <v>48</v>
      </c>
      <c r="Z17" s="40">
        <f t="shared" si="8"/>
        <v>48</v>
      </c>
      <c r="AA17" s="10"/>
      <c r="AB17" s="46">
        <f t="shared" si="9"/>
        <v>86.027777777777771</v>
      </c>
      <c r="AC17" s="47" t="str">
        <f t="shared" si="10"/>
        <v>A</v>
      </c>
    </row>
    <row r="18" spans="2:30" x14ac:dyDescent="0.25">
      <c r="B18" s="51">
        <v>3</v>
      </c>
      <c r="C18" s="51">
        <v>5653020833</v>
      </c>
      <c r="D18" s="51" t="s">
        <v>44</v>
      </c>
      <c r="E18" s="52" t="s">
        <v>65</v>
      </c>
      <c r="F18" s="53" t="s">
        <v>66</v>
      </c>
      <c r="G18" s="2">
        <v>1</v>
      </c>
      <c r="H18" s="2">
        <v>1</v>
      </c>
      <c r="I18" s="2">
        <v>1</v>
      </c>
      <c r="J18" s="2">
        <v>1</v>
      </c>
      <c r="K18" s="11">
        <v>1</v>
      </c>
      <c r="L18" s="11">
        <v>1</v>
      </c>
      <c r="M18" s="2">
        <v>1</v>
      </c>
      <c r="N18" s="2">
        <v>1</v>
      </c>
      <c r="O18" s="2">
        <v>1</v>
      </c>
      <c r="P18" s="7">
        <f t="shared" si="5"/>
        <v>9</v>
      </c>
      <c r="Q18" s="40">
        <f t="shared" si="6"/>
        <v>20</v>
      </c>
      <c r="R18" s="39"/>
      <c r="S18" s="55">
        <v>13.5</v>
      </c>
      <c r="T18" s="56">
        <f t="shared" si="7"/>
        <v>20.25</v>
      </c>
      <c r="V18" s="41"/>
      <c r="W18" s="41"/>
      <c r="X18" s="8"/>
      <c r="Y18" s="9"/>
      <c r="Z18" s="40">
        <f t="shared" si="8"/>
        <v>0</v>
      </c>
      <c r="AA18" s="10"/>
      <c r="AB18" s="46">
        <f t="shared" si="9"/>
        <v>40.25</v>
      </c>
      <c r="AC18" s="47" t="str">
        <f t="shared" si="10"/>
        <v>FAIL</v>
      </c>
      <c r="AD18" s="1" t="s">
        <v>94</v>
      </c>
    </row>
    <row r="19" spans="2:30" x14ac:dyDescent="0.25">
      <c r="B19" s="51">
        <v>3</v>
      </c>
      <c r="C19" s="51">
        <v>5653520014</v>
      </c>
      <c r="D19" s="51" t="s">
        <v>44</v>
      </c>
      <c r="E19" s="52" t="s">
        <v>85</v>
      </c>
      <c r="F19" s="53" t="s">
        <v>86</v>
      </c>
      <c r="G19" s="2">
        <v>0</v>
      </c>
      <c r="H19" s="2">
        <v>0</v>
      </c>
      <c r="I19" s="2">
        <v>1</v>
      </c>
      <c r="J19" s="2">
        <v>1</v>
      </c>
      <c r="K19" s="11">
        <v>1</v>
      </c>
      <c r="L19" s="11">
        <v>1</v>
      </c>
      <c r="M19" s="2">
        <v>1</v>
      </c>
      <c r="N19" s="2">
        <v>1</v>
      </c>
      <c r="O19" s="2">
        <v>1</v>
      </c>
      <c r="P19" s="7">
        <f t="shared" si="5"/>
        <v>7</v>
      </c>
      <c r="Q19" s="40">
        <f t="shared" si="6"/>
        <v>15.555555555555555</v>
      </c>
      <c r="R19" s="39"/>
      <c r="S19" s="55">
        <v>13.5</v>
      </c>
      <c r="T19" s="56">
        <f t="shared" si="7"/>
        <v>20.25</v>
      </c>
      <c r="V19" s="41"/>
      <c r="W19" s="41"/>
      <c r="X19" s="8"/>
      <c r="Y19" s="9">
        <v>46.5</v>
      </c>
      <c r="Z19" s="40">
        <f t="shared" si="8"/>
        <v>46.5</v>
      </c>
      <c r="AA19" s="10"/>
      <c r="AB19" s="46">
        <f t="shared" si="9"/>
        <v>82.305555555555557</v>
      </c>
      <c r="AC19" s="47" t="str">
        <f t="shared" si="10"/>
        <v>A</v>
      </c>
    </row>
    <row r="20" spans="2:30" x14ac:dyDescent="0.25">
      <c r="B20" s="57">
        <v>4</v>
      </c>
      <c r="C20" s="57">
        <v>5453020645</v>
      </c>
      <c r="D20" s="57" t="s">
        <v>44</v>
      </c>
      <c r="E20" s="58" t="s">
        <v>67</v>
      </c>
      <c r="F20" s="59" t="s">
        <v>68</v>
      </c>
      <c r="G20" s="2">
        <v>1</v>
      </c>
      <c r="H20" s="2">
        <v>1</v>
      </c>
      <c r="I20" s="2">
        <v>1</v>
      </c>
      <c r="J20" s="2">
        <v>1</v>
      </c>
      <c r="K20" s="11">
        <v>1</v>
      </c>
      <c r="L20" s="11">
        <v>1</v>
      </c>
      <c r="M20" s="2">
        <v>1</v>
      </c>
      <c r="N20" s="2">
        <v>1</v>
      </c>
      <c r="O20" s="2">
        <v>1</v>
      </c>
      <c r="P20" s="7">
        <f t="shared" si="5"/>
        <v>9</v>
      </c>
      <c r="Q20" s="40">
        <f t="shared" si="6"/>
        <v>20</v>
      </c>
      <c r="R20" s="39"/>
      <c r="S20" s="55">
        <v>12.5</v>
      </c>
      <c r="T20" s="56">
        <f t="shared" si="7"/>
        <v>18.75</v>
      </c>
      <c r="V20" s="41"/>
      <c r="W20" s="41"/>
      <c r="X20" s="8"/>
      <c r="Y20" s="9">
        <v>37</v>
      </c>
      <c r="Z20" s="40">
        <f t="shared" si="8"/>
        <v>37</v>
      </c>
      <c r="AA20" s="10"/>
      <c r="AB20" s="46">
        <f t="shared" si="9"/>
        <v>75.75</v>
      </c>
      <c r="AC20" s="47" t="str">
        <f t="shared" si="10"/>
        <v>B+</v>
      </c>
    </row>
    <row r="21" spans="2:30" x14ac:dyDescent="0.25">
      <c r="B21" s="57">
        <v>4</v>
      </c>
      <c r="C21" s="57"/>
      <c r="D21" s="57" t="s">
        <v>79</v>
      </c>
      <c r="E21" s="58" t="s">
        <v>69</v>
      </c>
      <c r="F21" s="59" t="s">
        <v>70</v>
      </c>
      <c r="G21" s="2">
        <v>1</v>
      </c>
      <c r="H21" s="2">
        <v>1</v>
      </c>
      <c r="I21" s="2">
        <v>1</v>
      </c>
      <c r="J21" s="2">
        <v>1</v>
      </c>
      <c r="K21" s="11">
        <v>1</v>
      </c>
      <c r="L21" s="11">
        <v>0</v>
      </c>
      <c r="M21" s="2">
        <v>1</v>
      </c>
      <c r="N21" s="2">
        <v>1</v>
      </c>
      <c r="O21" s="2">
        <v>1</v>
      </c>
      <c r="P21" s="7">
        <f t="shared" si="5"/>
        <v>8</v>
      </c>
      <c r="Q21" s="40">
        <f t="shared" si="6"/>
        <v>17.777777777777779</v>
      </c>
      <c r="R21" s="39"/>
      <c r="S21" s="55">
        <v>12.5</v>
      </c>
      <c r="T21" s="56">
        <f t="shared" si="7"/>
        <v>18.75</v>
      </c>
      <c r="V21" s="41"/>
      <c r="W21" s="41"/>
      <c r="X21" s="8"/>
      <c r="Y21" s="9">
        <v>27</v>
      </c>
      <c r="Z21" s="40">
        <f t="shared" si="8"/>
        <v>27</v>
      </c>
      <c r="AA21" s="10"/>
      <c r="AB21" s="46">
        <f t="shared" si="9"/>
        <v>63.527777777777779</v>
      </c>
      <c r="AC21" s="47" t="str">
        <f t="shared" si="10"/>
        <v>C</v>
      </c>
    </row>
    <row r="22" spans="2:30" x14ac:dyDescent="0.25">
      <c r="B22" s="57">
        <v>4</v>
      </c>
      <c r="C22" s="57">
        <v>5453000308</v>
      </c>
      <c r="D22" s="57" t="s">
        <v>79</v>
      </c>
      <c r="E22" s="58" t="s">
        <v>51</v>
      </c>
      <c r="F22" s="59" t="s">
        <v>52</v>
      </c>
      <c r="G22" s="2">
        <v>1</v>
      </c>
      <c r="H22" s="2">
        <v>1</v>
      </c>
      <c r="I22" s="2">
        <v>1</v>
      </c>
      <c r="J22" s="2">
        <v>1</v>
      </c>
      <c r="K22" s="11">
        <v>1</v>
      </c>
      <c r="L22" s="11">
        <v>1</v>
      </c>
      <c r="M22" s="2">
        <v>1</v>
      </c>
      <c r="N22" s="2">
        <v>1</v>
      </c>
      <c r="O22" s="2">
        <v>1</v>
      </c>
      <c r="P22" s="7">
        <f t="shared" si="5"/>
        <v>9</v>
      </c>
      <c r="Q22" s="40">
        <f t="shared" si="6"/>
        <v>20</v>
      </c>
      <c r="R22" s="39"/>
      <c r="S22" s="55">
        <v>12.5</v>
      </c>
      <c r="T22" s="56">
        <f t="shared" si="7"/>
        <v>18.75</v>
      </c>
      <c r="V22" s="41"/>
      <c r="W22" s="41"/>
      <c r="X22" s="8"/>
      <c r="Y22" s="9">
        <v>46</v>
      </c>
      <c r="Z22" s="40">
        <f t="shared" si="8"/>
        <v>46</v>
      </c>
      <c r="AA22" s="10"/>
      <c r="AB22" s="46">
        <f t="shared" si="9"/>
        <v>84.75</v>
      </c>
      <c r="AC22" s="47" t="str">
        <f t="shared" si="10"/>
        <v>A</v>
      </c>
    </row>
    <row r="23" spans="2:30" x14ac:dyDescent="0.25">
      <c r="B23" s="57">
        <v>4</v>
      </c>
      <c r="C23" s="57"/>
      <c r="D23" s="57" t="s">
        <v>82</v>
      </c>
      <c r="E23" s="58" t="s">
        <v>83</v>
      </c>
      <c r="F23" s="59" t="s">
        <v>84</v>
      </c>
      <c r="G23" s="2">
        <v>0</v>
      </c>
      <c r="H23" s="2">
        <v>0</v>
      </c>
      <c r="I23" s="2">
        <v>1</v>
      </c>
      <c r="J23" s="2">
        <v>1</v>
      </c>
      <c r="K23" s="11">
        <v>1</v>
      </c>
      <c r="L23" s="11">
        <v>1</v>
      </c>
      <c r="M23" s="2">
        <v>1</v>
      </c>
      <c r="N23" s="2">
        <v>1</v>
      </c>
      <c r="O23" s="2">
        <v>1</v>
      </c>
      <c r="P23" s="7">
        <f t="shared" si="5"/>
        <v>7</v>
      </c>
      <c r="Q23" s="40">
        <f t="shared" si="6"/>
        <v>15.555555555555555</v>
      </c>
      <c r="R23" s="39"/>
      <c r="S23" s="55">
        <v>12.5</v>
      </c>
      <c r="T23" s="56">
        <f t="shared" si="7"/>
        <v>18.75</v>
      </c>
      <c r="V23" s="41"/>
      <c r="W23" s="41"/>
      <c r="X23" s="8"/>
      <c r="Y23" s="9">
        <v>22.5</v>
      </c>
      <c r="Z23" s="40">
        <f t="shared" si="8"/>
        <v>22.5</v>
      </c>
      <c r="AA23" s="10"/>
      <c r="AB23" s="46">
        <f t="shared" si="9"/>
        <v>56.805555555555557</v>
      </c>
      <c r="AC23" s="47" t="str">
        <f t="shared" si="10"/>
        <v>D+</v>
      </c>
    </row>
    <row r="24" spans="2:30" x14ac:dyDescent="0.25">
      <c r="B24" s="51">
        <v>5</v>
      </c>
      <c r="C24" s="51" t="s">
        <v>89</v>
      </c>
      <c r="D24" s="51" t="s">
        <v>44</v>
      </c>
      <c r="E24" s="52" t="s">
        <v>87</v>
      </c>
      <c r="F24" s="53" t="s">
        <v>88</v>
      </c>
      <c r="G24" s="2">
        <v>1</v>
      </c>
      <c r="H24" s="2">
        <v>1</v>
      </c>
      <c r="I24" s="2">
        <v>1</v>
      </c>
      <c r="J24" s="2">
        <v>1</v>
      </c>
      <c r="K24" s="11">
        <v>1</v>
      </c>
      <c r="L24" s="11">
        <v>1</v>
      </c>
      <c r="M24" s="2">
        <v>1</v>
      </c>
      <c r="N24" s="2">
        <v>1</v>
      </c>
      <c r="O24" s="2">
        <v>1</v>
      </c>
      <c r="P24" s="7">
        <f t="shared" si="5"/>
        <v>9</v>
      </c>
      <c r="Q24" s="40">
        <f t="shared" si="6"/>
        <v>20</v>
      </c>
      <c r="R24" s="39"/>
      <c r="S24" s="55">
        <v>13.5</v>
      </c>
      <c r="T24" s="56">
        <f t="shared" si="7"/>
        <v>20.25</v>
      </c>
      <c r="V24" s="41"/>
      <c r="W24" s="41"/>
      <c r="X24" s="8"/>
      <c r="Y24" s="9">
        <v>33</v>
      </c>
      <c r="Z24" s="40">
        <f t="shared" si="8"/>
        <v>33</v>
      </c>
      <c r="AA24" s="10"/>
      <c r="AB24" s="46">
        <f t="shared" si="9"/>
        <v>73.25</v>
      </c>
      <c r="AC24" s="47" t="str">
        <f t="shared" si="10"/>
        <v>B</v>
      </c>
      <c r="AD24" s="1" t="s">
        <v>95</v>
      </c>
    </row>
    <row r="25" spans="2:30" x14ac:dyDescent="0.25">
      <c r="B25" s="51">
        <v>5</v>
      </c>
      <c r="C25" s="51">
        <v>5653020155</v>
      </c>
      <c r="D25" s="51" t="s">
        <v>79</v>
      </c>
      <c r="E25" s="52" t="s">
        <v>90</v>
      </c>
      <c r="F25" s="53" t="s">
        <v>91</v>
      </c>
      <c r="G25" s="2">
        <v>1</v>
      </c>
      <c r="H25" s="2">
        <v>1</v>
      </c>
      <c r="I25" s="2">
        <v>1</v>
      </c>
      <c r="J25" s="2">
        <v>1</v>
      </c>
      <c r="K25" s="11">
        <v>1</v>
      </c>
      <c r="L25" s="11">
        <v>1</v>
      </c>
      <c r="M25" s="2">
        <v>1</v>
      </c>
      <c r="N25" s="2">
        <v>1</v>
      </c>
      <c r="O25" s="2">
        <v>1</v>
      </c>
      <c r="P25" s="7">
        <f t="shared" si="5"/>
        <v>9</v>
      </c>
      <c r="Q25" s="40">
        <f t="shared" si="6"/>
        <v>20</v>
      </c>
      <c r="R25" s="39"/>
      <c r="S25" s="55">
        <v>13.5</v>
      </c>
      <c r="T25" s="56">
        <f t="shared" si="7"/>
        <v>20.25</v>
      </c>
      <c r="V25" s="41"/>
      <c r="W25" s="41"/>
      <c r="X25" s="8"/>
      <c r="Y25" s="9">
        <v>32.5</v>
      </c>
      <c r="Z25" s="40">
        <f t="shared" si="8"/>
        <v>32.5</v>
      </c>
      <c r="AA25" s="10"/>
      <c r="AB25" s="46">
        <f t="shared" si="9"/>
        <v>72.75</v>
      </c>
      <c r="AC25" s="47" t="str">
        <f t="shared" si="10"/>
        <v>B</v>
      </c>
      <c r="AD25" s="1" t="s">
        <v>95</v>
      </c>
    </row>
    <row r="26" spans="2:30" x14ac:dyDescent="0.25">
      <c r="B26" s="51">
        <v>5</v>
      </c>
      <c r="C26" s="51">
        <v>5653020247</v>
      </c>
      <c r="D26" s="51" t="s">
        <v>44</v>
      </c>
      <c r="E26" s="52" t="s">
        <v>92</v>
      </c>
      <c r="F26" s="53" t="s">
        <v>93</v>
      </c>
      <c r="G26" s="2">
        <v>1</v>
      </c>
      <c r="H26" s="2">
        <v>1</v>
      </c>
      <c r="I26" s="2">
        <v>1</v>
      </c>
      <c r="J26" s="2">
        <v>1</v>
      </c>
      <c r="K26" s="11">
        <v>1</v>
      </c>
      <c r="L26" s="11">
        <v>1</v>
      </c>
      <c r="M26" s="2">
        <v>1</v>
      </c>
      <c r="N26" s="2">
        <v>1</v>
      </c>
      <c r="O26" s="2">
        <v>1</v>
      </c>
      <c r="P26" s="7">
        <f t="shared" si="5"/>
        <v>9</v>
      </c>
      <c r="Q26" s="40">
        <f t="shared" si="6"/>
        <v>20</v>
      </c>
      <c r="R26" s="39"/>
      <c r="S26" s="55">
        <v>13.5</v>
      </c>
      <c r="T26" s="56">
        <f t="shared" si="7"/>
        <v>20.25</v>
      </c>
      <c r="V26" s="41"/>
      <c r="W26" s="41"/>
      <c r="X26" s="8"/>
      <c r="Y26" s="9">
        <v>38</v>
      </c>
      <c r="Z26" s="40">
        <f t="shared" si="8"/>
        <v>38</v>
      </c>
      <c r="AA26" s="10"/>
      <c r="AB26" s="46">
        <f t="shared" si="9"/>
        <v>78.25</v>
      </c>
      <c r="AC26" s="47" t="str">
        <f t="shared" si="10"/>
        <v>B+</v>
      </c>
      <c r="AD26" s="1" t="s">
        <v>95</v>
      </c>
    </row>
    <row r="28" spans="2:30" x14ac:dyDescent="0.25">
      <c r="B28" s="64" t="s">
        <v>31</v>
      </c>
      <c r="C28" s="64"/>
      <c r="D28" s="65"/>
      <c r="E28" s="65"/>
      <c r="F28" s="65"/>
    </row>
  </sheetData>
  <sortState ref="A6:AP26">
    <sortCondition ref="B6:B26"/>
  </sortState>
  <mergeCells count="3">
    <mergeCell ref="Y2:Z2"/>
    <mergeCell ref="AB2:AC2"/>
    <mergeCell ref="B28:F28"/>
  </mergeCells>
  <phoneticPr fontId="5" type="noConversion"/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O35"/>
  <sheetViews>
    <sheetView topLeftCell="E7" workbookViewId="0">
      <selection activeCell="R16" sqref="R16"/>
    </sheetView>
  </sheetViews>
  <sheetFormatPr defaultRowHeight="15" x14ac:dyDescent="0.25"/>
  <cols>
    <col min="4" max="4" width="24.28515625" customWidth="1"/>
  </cols>
  <sheetData>
    <row r="4" spans="2:15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2:15" x14ac:dyDescent="0.2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</row>
    <row r="6" spans="2:15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2:15" x14ac:dyDescent="0.2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2:1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2:15" x14ac:dyDescent="0.2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2:15" x14ac:dyDescent="0.2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2:15" x14ac:dyDescent="0.2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2:15" x14ac:dyDescent="0.2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2:15" ht="15.75" thickBot="1" x14ac:dyDescent="0.3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2:15" ht="18.75" x14ac:dyDescent="0.3">
      <c r="B14" s="24"/>
      <c r="C14" s="24"/>
      <c r="D14" s="1"/>
      <c r="E14" s="1"/>
      <c r="F14" s="1"/>
      <c r="G14" s="1"/>
      <c r="H14" s="1"/>
      <c r="I14" s="1"/>
      <c r="J14" s="1"/>
      <c r="K14" s="1"/>
      <c r="L14" s="1"/>
      <c r="M14" s="1"/>
      <c r="N14" s="66" t="s">
        <v>25</v>
      </c>
      <c r="O14" s="67"/>
    </row>
    <row r="15" spans="2:15" x14ac:dyDescent="0.25">
      <c r="B15" s="1"/>
      <c r="C15" s="1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7"/>
      <c r="O15" s="28"/>
    </row>
    <row r="16" spans="2:15" x14ac:dyDescent="0.2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27" t="s">
        <v>24</v>
      </c>
      <c r="O16" s="28">
        <f>COUNTIF(Scores!AC5:AC26,"A")</f>
        <v>13</v>
      </c>
    </row>
    <row r="17" spans="2:15" x14ac:dyDescent="0.2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27" t="s">
        <v>23</v>
      </c>
      <c r="O17" s="28">
        <f>COUNTIF(Scores!AC5:AC26,"B+")</f>
        <v>2</v>
      </c>
    </row>
    <row r="18" spans="2:15" x14ac:dyDescent="0.2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27" t="s">
        <v>18</v>
      </c>
      <c r="O18" s="28">
        <f>COUNTIF(Scores!AC5:AC26,"B")</f>
        <v>2</v>
      </c>
    </row>
    <row r="19" spans="2:15" x14ac:dyDescent="0.2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27" t="s">
        <v>19</v>
      </c>
      <c r="O19" s="28">
        <f>COUNTIF(Scores!AC5:AC26,"C+")</f>
        <v>0</v>
      </c>
    </row>
    <row r="20" spans="2:15" x14ac:dyDescent="0.2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27" t="s">
        <v>20</v>
      </c>
      <c r="O20" s="28">
        <f>COUNTIF(Scores!AC4:AC26,"C")</f>
        <v>1</v>
      </c>
    </row>
    <row r="21" spans="2:15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27" t="s">
        <v>21</v>
      </c>
      <c r="O21" s="28">
        <f>COUNTIF(Scores!AC5:AC26,"D+")</f>
        <v>2</v>
      </c>
    </row>
    <row r="22" spans="2:15" x14ac:dyDescent="0.25">
      <c r="B22" s="1"/>
      <c r="C22" s="1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27" t="s">
        <v>38</v>
      </c>
      <c r="O22" s="28">
        <f>COUNTIF(Scores!AC5:AC26,"D")</f>
        <v>0</v>
      </c>
    </row>
    <row r="23" spans="2:15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27" t="s">
        <v>22</v>
      </c>
      <c r="O23" s="28">
        <f>COUNTIF(Scores!AC5:AC26,"FAIL")</f>
        <v>2</v>
      </c>
    </row>
    <row r="24" spans="2:15" ht="15.75" thickBot="1" x14ac:dyDescent="0.3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29" t="s">
        <v>26</v>
      </c>
      <c r="O24" s="30">
        <f>COUNTIF(Scores!AC5:AC26,"I")</f>
        <v>0</v>
      </c>
    </row>
    <row r="25" spans="2:15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2:15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2:15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2:15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2:15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2:15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2:15" x14ac:dyDescent="0.25">
      <c r="B31" s="69" t="s">
        <v>36</v>
      </c>
      <c r="C31" s="70"/>
      <c r="D31" s="71"/>
      <c r="E31" s="26">
        <f>AVERAGE(Scores!Z5:Z26)</f>
        <v>36.18181818181818</v>
      </c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2:15" x14ac:dyDescent="0.25">
      <c r="B32" s="68" t="s">
        <v>32</v>
      </c>
      <c r="C32" s="68"/>
      <c r="D32" s="68"/>
      <c r="E32" s="31">
        <f>AVERAGE(Scores!AB5:AB26)</f>
        <v>75.202020202020208</v>
      </c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2:15" x14ac:dyDescent="0.25">
      <c r="B33" s="32" t="s">
        <v>30</v>
      </c>
      <c r="C33" s="32"/>
      <c r="D33" s="32"/>
      <c r="E33" s="32"/>
      <c r="F33" s="32"/>
      <c r="G33" s="32"/>
      <c r="H33" s="32"/>
      <c r="I33" s="1"/>
      <c r="J33" s="1"/>
      <c r="K33" s="1"/>
      <c r="L33" s="1"/>
      <c r="M33" s="1"/>
      <c r="N33" s="1"/>
      <c r="O33" s="1"/>
    </row>
    <row r="34" spans="2:15" x14ac:dyDescent="0.25">
      <c r="B34" s="1"/>
      <c r="N34" s="1"/>
      <c r="O34" s="1"/>
    </row>
    <row r="35" spans="2:15" x14ac:dyDescent="0.25">
      <c r="K35" s="1"/>
    </row>
  </sheetData>
  <mergeCells count="3">
    <mergeCell ref="N14:O14"/>
    <mergeCell ref="B32:D32"/>
    <mergeCell ref="B31:D31"/>
  </mergeCells>
  <phoneticPr fontId="5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Scores</vt:lpstr>
      <vt:lpstr>Results summary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Gareth</dc:creator>
  <cp:lastModifiedBy>Jirasak</cp:lastModifiedBy>
  <dcterms:created xsi:type="dcterms:W3CDTF">2009-12-15T00:51:19Z</dcterms:created>
  <dcterms:modified xsi:type="dcterms:W3CDTF">2014-11-07T09:43:28Z</dcterms:modified>
</cp:coreProperties>
</file>